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081e543ff1968c/Documents/SMT/Bootstrap/xls/"/>
    </mc:Choice>
  </mc:AlternateContent>
  <xr:revisionPtr revIDLastSave="215" documentId="14_{378EE3C5-C045-46D3-BAED-53AE37BF0DFC}" xr6:coauthVersionLast="47" xr6:coauthVersionMax="47" xr10:uidLastSave="{747A6D64-E789-43C0-9D13-822AC1226D09}"/>
  <bookViews>
    <workbookView xWindow="525" yWindow="0" windowWidth="17580" windowHeight="1518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" l="1"/>
  <c r="G24" i="1"/>
  <c r="D28" i="1" s="1"/>
  <c r="E24" i="1"/>
  <c r="I30" i="1" s="1"/>
  <c r="G23" i="1"/>
  <c r="E23" i="1"/>
  <c r="G21" i="1"/>
  <c r="E21" i="1"/>
  <c r="G22" i="1"/>
  <c r="E22" i="1"/>
  <c r="Q22" i="1"/>
  <c r="D29" i="1" s="1"/>
  <c r="O22" i="1"/>
  <c r="I31" i="1" s="1"/>
  <c r="Q21" i="1"/>
  <c r="O21" i="1"/>
  <c r="X20" i="1" l="1"/>
  <c r="Z20" i="1"/>
  <c r="D30" i="1" s="1"/>
  <c r="O20" i="1"/>
  <c r="Q20" i="1"/>
  <c r="E20" i="1"/>
  <c r="G20" i="1"/>
  <c r="I32" i="1" l="1"/>
  <c r="X19" i="1"/>
  <c r="Z19" i="1"/>
  <c r="Q19" i="1"/>
  <c r="O19" i="1"/>
  <c r="G19" i="1"/>
  <c r="E19" i="1"/>
  <c r="Z18" i="1" l="1"/>
  <c r="X18" i="1"/>
  <c r="Q18" i="1"/>
  <c r="O18" i="1"/>
  <c r="G18" i="1"/>
  <c r="E18" i="1"/>
  <c r="Z17" i="1"/>
  <c r="X17" i="1"/>
  <c r="O17" i="1"/>
  <c r="Q17" i="1"/>
  <c r="G17" i="1"/>
  <c r="E17" i="1"/>
  <c r="Z16" i="1"/>
  <c r="X16" i="1"/>
  <c r="Q16" i="1"/>
  <c r="O16" i="1"/>
  <c r="G16" i="1"/>
  <c r="E16" i="1"/>
  <c r="Z15" i="1"/>
  <c r="X15" i="1"/>
  <c r="Q15" i="1"/>
  <c r="O15" i="1"/>
  <c r="G15" i="1"/>
  <c r="E15" i="1"/>
  <c r="Z14" i="1" l="1"/>
  <c r="X14" i="1"/>
  <c r="Q14" i="1"/>
  <c r="O14" i="1"/>
  <c r="G14" i="1"/>
  <c r="E14" i="1"/>
  <c r="Z13" i="1"/>
  <c r="X13" i="1"/>
  <c r="Y13" i="1" s="1"/>
  <c r="Q13" i="1"/>
  <c r="G13" i="1"/>
  <c r="O13" i="1"/>
  <c r="P13" i="1" s="1"/>
  <c r="E13" i="1"/>
  <c r="F13" i="1" s="1"/>
  <c r="P14" i="1" l="1"/>
  <c r="P15" i="1" s="1"/>
  <c r="P16" i="1" s="1"/>
  <c r="P17" i="1" s="1"/>
  <c r="P18" i="1" s="1"/>
  <c r="P19" i="1" s="1"/>
  <c r="P20" i="1" s="1"/>
  <c r="F14" i="1"/>
  <c r="F15" i="1" s="1"/>
  <c r="F16" i="1" s="1"/>
  <c r="F17" i="1" s="1"/>
  <c r="F18" i="1" s="1"/>
  <c r="F19" i="1" s="1"/>
  <c r="F20" i="1" s="1"/>
  <c r="Y14" i="1"/>
  <c r="K77" i="1"/>
  <c r="P36" i="1"/>
  <c r="Q36" i="1"/>
  <c r="O36" i="1"/>
  <c r="M36" i="1"/>
  <c r="L36" i="1"/>
  <c r="K36" i="1"/>
  <c r="F21" i="1" l="1"/>
  <c r="F22" i="1" s="1"/>
  <c r="F23" i="1" s="1"/>
  <c r="F24" i="1" s="1"/>
  <c r="C28" i="1" s="1"/>
  <c r="P21" i="1"/>
  <c r="P22" i="1" s="1"/>
  <c r="C29" i="1" s="1"/>
  <c r="Y15" i="1"/>
  <c r="Y16" i="1" s="1"/>
  <c r="Y17" i="1" s="1"/>
  <c r="Y18" i="1" s="1"/>
  <c r="D31" i="1"/>
  <c r="Y19" i="1" l="1"/>
  <c r="Y20" i="1" s="1"/>
  <c r="C30" i="1" s="1"/>
  <c r="B6" i="1"/>
  <c r="G6" i="1" l="1"/>
  <c r="E6" i="1"/>
  <c r="D6" i="1" l="1"/>
  <c r="C6" i="1"/>
  <c r="F29" i="1" l="1"/>
  <c r="I33" i="1"/>
  <c r="I34" i="1" s="1"/>
  <c r="F28" i="1"/>
  <c r="I6" i="1" l="1"/>
  <c r="C31" i="1" l="1"/>
  <c r="F30" i="1"/>
  <c r="F31" i="1" s="1"/>
  <c r="F6" i="1"/>
  <c r="H6" i="1" s="1"/>
  <c r="I7" i="1" l="1"/>
  <c r="L37" i="1" l="1"/>
  <c r="P37" i="1"/>
  <c r="O39" i="1" l="1"/>
</calcChain>
</file>

<file path=xl/sharedStrings.xml><?xml version="1.0" encoding="utf-8"?>
<sst xmlns="http://schemas.openxmlformats.org/spreadsheetml/2006/main" count="133" uniqueCount="43">
  <si>
    <t>DIA</t>
  </si>
  <si>
    <t>SPY</t>
  </si>
  <si>
    <t>QQQ</t>
  </si>
  <si>
    <t>Average</t>
  </si>
  <si>
    <t xml:space="preserve">Our </t>
  </si>
  <si>
    <t>Index</t>
  </si>
  <si>
    <t>Market</t>
  </si>
  <si>
    <t>Returns</t>
  </si>
  <si>
    <t>Signal &amp;</t>
  </si>
  <si>
    <t>Trade Date</t>
  </si>
  <si>
    <t>Position</t>
  </si>
  <si>
    <t>Intraday</t>
  </si>
  <si>
    <t>Gain/Loss</t>
  </si>
  <si>
    <t>Return</t>
  </si>
  <si>
    <t>Trade</t>
  </si>
  <si>
    <t>Our YTD</t>
  </si>
  <si>
    <t>Buy &amp; Hold</t>
  </si>
  <si>
    <t>Signal Price</t>
  </si>
  <si>
    <t>Date</t>
  </si>
  <si>
    <t>Diff</t>
  </si>
  <si>
    <t>ARITHMETIC RESULTS for SMT's Intraday System (SMT.IND)</t>
  </si>
  <si>
    <t>Forecast</t>
  </si>
  <si>
    <t>Year-End</t>
  </si>
  <si>
    <t>N/A</t>
  </si>
  <si>
    <t xml:space="preserve">              Our Returns</t>
  </si>
  <si>
    <t>Buy-&amp;-Hold</t>
  </si>
  <si>
    <t>Outperforming/Underperforming</t>
  </si>
  <si>
    <t>Current Signal</t>
  </si>
  <si>
    <t>Total</t>
  </si>
  <si>
    <t>Short</t>
  </si>
  <si>
    <t>QQQ/QID</t>
  </si>
  <si>
    <t>Long Positions</t>
  </si>
  <si>
    <t>Short Positions</t>
  </si>
  <si>
    <t>Total Longs &amp; Shorts</t>
  </si>
  <si>
    <t>Avg Longs</t>
  </si>
  <si>
    <t>Avg Shorts</t>
  </si>
  <si>
    <t>Gains (Longs &amp; Short)</t>
  </si>
  <si>
    <t>Losses (Longs &amp; Shorts)</t>
  </si>
  <si>
    <t>EOY 425.50</t>
  </si>
  <si>
    <t>Open</t>
  </si>
  <si>
    <t>Long</t>
  </si>
  <si>
    <t>EOY 586.08</t>
  </si>
  <si>
    <t>EOY 511.23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</si>
</sst>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2" fontId="0" fillId="0" borderId="0" xfId="0" applyNumberFormat="1"/>
    <xf numFmtId="0" fontId="1" fillId="0" borderId="0" xfId="0" applyFont="1"/>
    <xf numFmtId="164" fontId="0" fillId="0" borderId="0" xfId="0" applyNumberFormat="1"/>
    <xf numFmtId="0" fontId="2" fillId="0" borderId="0" xfId="0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3" fillId="0" borderId="0" xfId="0" applyFont="1"/>
    <xf numFmtId="164" fontId="1" fillId="0" borderId="0" xfId="0" applyNumberFormat="1" applyFont="1"/>
    <xf numFmtId="2" fontId="0" fillId="0" borderId="0" xfId="0" quotePrefix="1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8576"/>
  <sheetViews>
    <sheetView tabSelected="1" zoomScaleNormal="100" workbookViewId="0">
      <selection activeCell="A7" sqref="A7"/>
    </sheetView>
  </sheetViews>
  <sheetFormatPr defaultRowHeight="15" x14ac:dyDescent="0.25"/>
  <cols>
    <col min="1" max="1" width="8.7109375" customWidth="1"/>
    <col min="2" max="2" width="9.28515625" customWidth="1"/>
    <col min="3" max="3" width="8.42578125" customWidth="1"/>
    <col min="4" max="4" width="7.85546875" customWidth="1"/>
    <col min="5" max="5" width="9.85546875" customWidth="1"/>
    <col min="6" max="6" width="8.7109375" customWidth="1"/>
    <col min="7" max="7" width="11" customWidth="1"/>
    <col min="8" max="8" width="8.42578125" customWidth="1"/>
    <col min="9" max="9" width="8" customWidth="1"/>
    <col min="10" max="10" width="9" customWidth="1"/>
    <col min="11" max="11" width="9.42578125" customWidth="1"/>
    <col min="12" max="12" width="8.85546875" customWidth="1"/>
    <col min="13" max="13" width="7.85546875" customWidth="1"/>
    <col min="14" max="14" width="5.140625" customWidth="1"/>
    <col min="15" max="15" width="9.85546875" customWidth="1"/>
    <col min="16" max="16" width="7.85546875" customWidth="1"/>
    <col min="17" max="17" width="10.42578125" customWidth="1"/>
    <col min="18" max="18" width="12.28515625" customWidth="1"/>
    <col min="19" max="19" width="11.140625" customWidth="1"/>
    <col min="20" max="20" width="10.140625" customWidth="1"/>
    <col min="22" max="22" width="6.85546875" customWidth="1"/>
    <col min="23" max="23" width="5.7109375" customWidth="1"/>
    <col min="25" max="25" width="9.42578125" customWidth="1"/>
    <col min="27" max="27" width="13.85546875" customWidth="1"/>
    <col min="28" max="28" width="12.140625" customWidth="1"/>
    <col min="29" max="29" width="9.42578125" bestFit="1" customWidth="1"/>
  </cols>
  <sheetData>
    <row r="1" spans="1:31" ht="21" x14ac:dyDescent="0.35">
      <c r="A1" s="4" t="s">
        <v>20</v>
      </c>
    </row>
    <row r="3" spans="1:31" x14ac:dyDescent="0.25">
      <c r="B3" s="2" t="s">
        <v>0</v>
      </c>
      <c r="D3" s="2" t="s">
        <v>1</v>
      </c>
      <c r="E3" s="2"/>
      <c r="F3" s="2" t="s">
        <v>30</v>
      </c>
      <c r="G3" s="2"/>
      <c r="H3" s="2" t="s">
        <v>3</v>
      </c>
      <c r="I3" s="2"/>
      <c r="J3" s="2" t="s">
        <v>23</v>
      </c>
    </row>
    <row r="4" spans="1:31" x14ac:dyDescent="0.25">
      <c r="B4" s="2" t="s">
        <v>4</v>
      </c>
      <c r="C4" s="2" t="s">
        <v>5</v>
      </c>
      <c r="D4" s="2" t="s">
        <v>4</v>
      </c>
      <c r="E4" s="2" t="s">
        <v>5</v>
      </c>
      <c r="F4" s="2" t="s">
        <v>4</v>
      </c>
      <c r="G4" s="2" t="s">
        <v>5</v>
      </c>
      <c r="H4" s="2" t="s">
        <v>4</v>
      </c>
      <c r="I4" s="2" t="s">
        <v>6</v>
      </c>
      <c r="J4" s="2" t="s">
        <v>22</v>
      </c>
    </row>
    <row r="5" spans="1:31" x14ac:dyDescent="0.25">
      <c r="A5" t="s">
        <v>18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21</v>
      </c>
    </row>
    <row r="6" spans="1:31" x14ac:dyDescent="0.25">
      <c r="A6" s="5">
        <v>45989</v>
      </c>
      <c r="B6" s="1">
        <f>+C28</f>
        <v>9.4924041100252303</v>
      </c>
      <c r="C6" s="1">
        <f>+D28</f>
        <v>12.145710928319625</v>
      </c>
      <c r="D6" s="1">
        <f>+C29</f>
        <v>18.421230632579309</v>
      </c>
      <c r="E6" s="1">
        <f>+D29</f>
        <v>16.641354243101649</v>
      </c>
      <c r="F6" s="1">
        <f>+C30</f>
        <v>26.849719974623163</v>
      </c>
      <c r="G6" s="1">
        <f>+D30</f>
        <v>21.136954948257987</v>
      </c>
      <c r="H6" s="1">
        <f>SUM(B6+D6+F6)/3</f>
        <v>18.254451572409234</v>
      </c>
      <c r="I6" s="1">
        <f>SUM(+C6+E6+G6)/3</f>
        <v>16.641340039893088</v>
      </c>
      <c r="J6" s="1">
        <f>+H6*12/11</f>
        <v>19.913947169900982</v>
      </c>
    </row>
    <row r="7" spans="1:31" x14ac:dyDescent="0.25">
      <c r="A7" s="5"/>
      <c r="E7" s="2"/>
      <c r="H7" s="2" t="s">
        <v>19</v>
      </c>
      <c r="I7" s="3">
        <f>+H6-I6</f>
        <v>1.6131115325161467</v>
      </c>
    </row>
    <row r="8" spans="1:31" ht="21" x14ac:dyDescent="0.35">
      <c r="C8" s="4" t="s">
        <v>0</v>
      </c>
      <c r="G8" s="2"/>
      <c r="M8" s="4" t="s">
        <v>1</v>
      </c>
      <c r="Q8" s="2"/>
      <c r="V8" s="4" t="s">
        <v>2</v>
      </c>
      <c r="Z8" s="2"/>
    </row>
    <row r="9" spans="1:31" x14ac:dyDescent="0.25">
      <c r="A9" s="2"/>
      <c r="B9" s="2"/>
      <c r="D9" s="2"/>
      <c r="E9" s="2" t="s">
        <v>14</v>
      </c>
      <c r="F9" s="2"/>
      <c r="G9" t="s">
        <v>38</v>
      </c>
      <c r="K9" s="2"/>
      <c r="L9" s="2"/>
      <c r="N9" s="2"/>
      <c r="O9" s="2" t="s">
        <v>14</v>
      </c>
      <c r="P9" s="2"/>
      <c r="Q9" t="s">
        <v>41</v>
      </c>
      <c r="T9" s="2"/>
      <c r="U9" s="2"/>
      <c r="W9" s="2"/>
      <c r="X9" s="2" t="s">
        <v>14</v>
      </c>
      <c r="Y9" s="2"/>
      <c r="Z9" t="s">
        <v>42</v>
      </c>
      <c r="AD9" s="2"/>
    </row>
    <row r="10" spans="1:31" x14ac:dyDescent="0.25">
      <c r="A10" s="2"/>
      <c r="B10" s="2" t="s">
        <v>8</v>
      </c>
      <c r="C10" s="2" t="s">
        <v>11</v>
      </c>
      <c r="D10" s="2"/>
      <c r="E10" s="2" t="s">
        <v>12</v>
      </c>
      <c r="F10" s="2" t="s">
        <v>15</v>
      </c>
      <c r="G10" s="2" t="s">
        <v>16</v>
      </c>
      <c r="K10" s="2"/>
      <c r="L10" s="2" t="s">
        <v>8</v>
      </c>
      <c r="M10" s="2" t="s">
        <v>11</v>
      </c>
      <c r="N10" s="2"/>
      <c r="O10" s="2" t="s">
        <v>12</v>
      </c>
      <c r="P10" s="2" t="s">
        <v>15</v>
      </c>
      <c r="Q10" s="2" t="s">
        <v>16</v>
      </c>
      <c r="T10" s="2"/>
      <c r="U10" s="2" t="s">
        <v>8</v>
      </c>
      <c r="V10" s="2" t="s">
        <v>11</v>
      </c>
      <c r="W10" s="2"/>
      <c r="X10" s="2" t="s">
        <v>12</v>
      </c>
      <c r="Y10" s="2" t="s">
        <v>15</v>
      </c>
      <c r="Z10" s="2" t="s">
        <v>16</v>
      </c>
      <c r="AC10" s="2"/>
      <c r="AD10" s="2"/>
      <c r="AE10" s="2"/>
    </row>
    <row r="11" spans="1:31" x14ac:dyDescent="0.25">
      <c r="A11" s="2" t="s">
        <v>10</v>
      </c>
      <c r="B11" s="2" t="s">
        <v>9</v>
      </c>
      <c r="C11" s="2" t="s">
        <v>17</v>
      </c>
      <c r="D11" s="2"/>
      <c r="E11" s="2" t="s">
        <v>13</v>
      </c>
      <c r="F11" s="2" t="s">
        <v>13</v>
      </c>
      <c r="G11" s="2" t="s">
        <v>13</v>
      </c>
      <c r="K11" s="2" t="s">
        <v>10</v>
      </c>
      <c r="L11" s="2" t="s">
        <v>9</v>
      </c>
      <c r="M11" s="2" t="s">
        <v>17</v>
      </c>
      <c r="N11" s="2"/>
      <c r="O11" s="2" t="s">
        <v>13</v>
      </c>
      <c r="P11" s="2" t="s">
        <v>13</v>
      </c>
      <c r="Q11" s="2" t="s">
        <v>13</v>
      </c>
      <c r="T11" s="2" t="s">
        <v>10</v>
      </c>
      <c r="U11" s="2" t="s">
        <v>9</v>
      </c>
      <c r="V11" s="2" t="s">
        <v>17</v>
      </c>
      <c r="W11" s="2"/>
      <c r="X11" s="2" t="s">
        <v>13</v>
      </c>
      <c r="Y11" s="2" t="s">
        <v>13</v>
      </c>
      <c r="Z11" s="2" t="s">
        <v>13</v>
      </c>
      <c r="AC11" s="2"/>
      <c r="AD11" s="2"/>
      <c r="AE11" s="2"/>
    </row>
    <row r="12" spans="1:31" x14ac:dyDescent="0.25">
      <c r="A12" t="s">
        <v>29</v>
      </c>
      <c r="B12" s="5">
        <v>45657</v>
      </c>
      <c r="C12" s="1">
        <v>425.5</v>
      </c>
      <c r="D12">
        <v>-1</v>
      </c>
      <c r="E12" s="1">
        <v>0</v>
      </c>
      <c r="F12" s="1">
        <v>0</v>
      </c>
      <c r="G12" s="1">
        <v>0</v>
      </c>
      <c r="K12" t="s">
        <v>29</v>
      </c>
      <c r="L12" s="5">
        <v>45657</v>
      </c>
      <c r="M12" s="1">
        <v>586.08000000000004</v>
      </c>
      <c r="N12">
        <v>-1</v>
      </c>
      <c r="O12" s="1">
        <v>0</v>
      </c>
      <c r="P12" s="1">
        <v>0</v>
      </c>
      <c r="Q12" s="1">
        <v>0</v>
      </c>
      <c r="T12" t="s">
        <v>29</v>
      </c>
      <c r="U12" s="5">
        <v>45657</v>
      </c>
      <c r="V12" s="1">
        <v>511.23</v>
      </c>
      <c r="W12">
        <v>-1</v>
      </c>
      <c r="X12" s="1">
        <v>0</v>
      </c>
      <c r="Y12" s="1">
        <v>0</v>
      </c>
      <c r="Z12" s="1">
        <v>0</v>
      </c>
      <c r="AC12" s="5"/>
    </row>
    <row r="13" spans="1:31" x14ac:dyDescent="0.25">
      <c r="A13" t="s">
        <v>40</v>
      </c>
      <c r="B13" s="5">
        <v>45673</v>
      </c>
      <c r="C13" s="1">
        <v>432</v>
      </c>
      <c r="D13">
        <v>1</v>
      </c>
      <c r="E13" s="1">
        <f t="shared" ref="E13" si="0">(+C13-C12)/+C12*+D12*100</f>
        <v>-1.5276145710928319</v>
      </c>
      <c r="F13" s="1">
        <f t="shared" ref="F13" si="1">+F12+E13</f>
        <v>-1.5276145710928319</v>
      </c>
      <c r="G13" s="1">
        <f t="shared" ref="G13:G17" si="2">(+C13-425.5)/425.5*100</f>
        <v>1.5276145710928319</v>
      </c>
      <c r="K13" t="s">
        <v>40</v>
      </c>
      <c r="L13" s="5">
        <v>45674</v>
      </c>
      <c r="M13" s="1">
        <v>597</v>
      </c>
      <c r="N13">
        <v>1</v>
      </c>
      <c r="O13" s="1">
        <f t="shared" ref="O13" si="3">(+M13-M12)/+M12*+N12*100</f>
        <v>-1.863226863226856</v>
      </c>
      <c r="P13" s="1">
        <f t="shared" ref="P13" si="4">+P12+O13</f>
        <v>-1.863226863226856</v>
      </c>
      <c r="Q13" s="1">
        <f t="shared" ref="Q13:Q18" si="5">(+M13-586.01)/586.01*100</f>
        <v>1.8753946178392877</v>
      </c>
      <c r="T13" t="s">
        <v>40</v>
      </c>
      <c r="U13" s="5">
        <v>45678</v>
      </c>
      <c r="V13" s="1">
        <v>525.1</v>
      </c>
      <c r="W13">
        <v>1</v>
      </c>
      <c r="X13" s="1">
        <f t="shared" ref="X13" si="6">(+V13-V12)/+V12*+W12*100</f>
        <v>-2.7130645697631213</v>
      </c>
      <c r="Y13" s="1">
        <f t="shared" ref="Y13" si="7">+Y12+X13</f>
        <v>-2.7130645697631213</v>
      </c>
      <c r="Z13" s="1">
        <f t="shared" ref="Z13:Z20" si="8">(+V13-511.19)/511.19*100</f>
        <v>2.7211017429918476</v>
      </c>
      <c r="AC13" s="5"/>
    </row>
    <row r="14" spans="1:31" x14ac:dyDescent="0.25">
      <c r="A14" t="s">
        <v>29</v>
      </c>
      <c r="B14" s="5">
        <v>45709</v>
      </c>
      <c r="C14" s="1">
        <v>438</v>
      </c>
      <c r="D14">
        <v>-1</v>
      </c>
      <c r="E14" s="1">
        <f t="shared" ref="E14" si="9">(+C14-C13)/+C13*+D13*100</f>
        <v>1.3888888888888888</v>
      </c>
      <c r="F14" s="1">
        <f t="shared" ref="F14" si="10">+F13+E14</f>
        <v>-0.1387256822039431</v>
      </c>
      <c r="G14" s="1">
        <f t="shared" si="2"/>
        <v>2.9377203290246769</v>
      </c>
      <c r="K14" t="s">
        <v>29</v>
      </c>
      <c r="L14" s="5">
        <v>45712</v>
      </c>
      <c r="M14" s="1">
        <v>601</v>
      </c>
      <c r="N14">
        <v>-1</v>
      </c>
      <c r="O14" s="1">
        <f t="shared" ref="O14" si="11">(+M14-M13)/+M13*+N13*100</f>
        <v>0.67001675041876052</v>
      </c>
      <c r="P14" s="1">
        <f t="shared" ref="P14" si="12">+P13+O14</f>
        <v>-1.1932101128080954</v>
      </c>
      <c r="Q14" s="1">
        <f t="shared" si="5"/>
        <v>2.557976826334023</v>
      </c>
      <c r="T14" t="s">
        <v>29</v>
      </c>
      <c r="U14" s="5">
        <v>45712</v>
      </c>
      <c r="V14" s="1">
        <v>526</v>
      </c>
      <c r="W14">
        <v>-1</v>
      </c>
      <c r="X14" s="1">
        <f t="shared" ref="X14" si="13">(+V14-V13)/+V13*+W13*100</f>
        <v>0.17139592458578884</v>
      </c>
      <c r="Y14" s="1">
        <f t="shared" ref="Y14" si="14">+Y13+X14</f>
        <v>-2.5416686451773325</v>
      </c>
      <c r="Z14" s="1">
        <f t="shared" si="8"/>
        <v>2.8971615250689573</v>
      </c>
      <c r="AC14" s="5"/>
    </row>
    <row r="15" spans="1:31" x14ac:dyDescent="0.25">
      <c r="A15" t="s">
        <v>40</v>
      </c>
      <c r="B15" s="5">
        <v>45740</v>
      </c>
      <c r="C15" s="1">
        <v>424.65</v>
      </c>
      <c r="D15">
        <v>1</v>
      </c>
      <c r="E15" s="1">
        <f t="shared" ref="E15" si="15">(+C15-C14)/+C14*+D14*100</f>
        <v>3.0479452054794574</v>
      </c>
      <c r="F15" s="1">
        <f t="shared" ref="F15" si="16">+F14+E15</f>
        <v>2.9092195232755143</v>
      </c>
      <c r="G15" s="1">
        <f t="shared" si="2"/>
        <v>-0.19976498237368337</v>
      </c>
      <c r="K15" t="s">
        <v>40</v>
      </c>
      <c r="L15" s="5">
        <v>45741</v>
      </c>
      <c r="M15" s="1">
        <v>574.20000000000005</v>
      </c>
      <c r="N15">
        <v>1</v>
      </c>
      <c r="O15" s="1">
        <f t="shared" ref="O15" si="17">(+M15-M14)/+M14*+N14*100</f>
        <v>4.4592346089850174</v>
      </c>
      <c r="P15" s="1">
        <f t="shared" ref="P15" si="18">+P14+O15</f>
        <v>3.266024496176922</v>
      </c>
      <c r="Q15" s="1">
        <f t="shared" si="5"/>
        <v>-2.0153239705806976</v>
      </c>
      <c r="T15" t="s">
        <v>40</v>
      </c>
      <c r="U15" s="5">
        <v>45740</v>
      </c>
      <c r="V15" s="1">
        <v>488.2</v>
      </c>
      <c r="W15">
        <v>1</v>
      </c>
      <c r="X15" s="1">
        <f t="shared" ref="X15" si="19">(+V15-V14)/+V14*+W14*100</f>
        <v>7.1863117870722455</v>
      </c>
      <c r="Y15" s="1">
        <f t="shared" ref="Y15" si="20">+Y14+X15</f>
        <v>4.644643141894913</v>
      </c>
      <c r="Z15" s="1">
        <f t="shared" si="8"/>
        <v>-4.4973493221698408</v>
      </c>
      <c r="AC15" s="5"/>
    </row>
    <row r="16" spans="1:31" x14ac:dyDescent="0.25">
      <c r="A16" t="s">
        <v>29</v>
      </c>
      <c r="B16" s="5">
        <v>45750</v>
      </c>
      <c r="C16" s="1">
        <v>410.4</v>
      </c>
      <c r="D16">
        <v>-1</v>
      </c>
      <c r="E16" s="1">
        <f t="shared" ref="E16" si="21">(+C16-C15)/+C15*+D15*100</f>
        <v>-3.3557046979865772</v>
      </c>
      <c r="F16" s="1">
        <f t="shared" ref="F16" si="22">+F15+E16</f>
        <v>-0.44648517471106297</v>
      </c>
      <c r="G16" s="1">
        <f t="shared" si="2"/>
        <v>-3.5487661574618148</v>
      </c>
      <c r="K16" t="s">
        <v>29</v>
      </c>
      <c r="L16" s="5">
        <v>45750</v>
      </c>
      <c r="M16" s="1">
        <v>546</v>
      </c>
      <c r="N16">
        <v>-1</v>
      </c>
      <c r="O16" s="1">
        <f t="shared" ref="O16" si="23">(+M16-M15)/+M15*+N15*100</f>
        <v>-4.9111807732497468</v>
      </c>
      <c r="P16" s="1">
        <f t="shared" ref="P16" si="24">+P15+O16</f>
        <v>-1.6451562770728247</v>
      </c>
      <c r="Q16" s="1">
        <f t="shared" si="5"/>
        <v>-6.8275285404685917</v>
      </c>
      <c r="T16" t="s">
        <v>29</v>
      </c>
      <c r="U16" s="5">
        <v>45750</v>
      </c>
      <c r="V16" s="1">
        <v>458.5</v>
      </c>
      <c r="W16">
        <v>-1</v>
      </c>
      <c r="X16" s="1">
        <f t="shared" ref="X16" si="25">(+V16-V15)/+V15*+W15*100</f>
        <v>-6.0835723064317877</v>
      </c>
      <c r="Y16" s="1">
        <f t="shared" ref="Y16" si="26">+Y15+X16</f>
        <v>-1.4389291645368747</v>
      </c>
      <c r="Z16" s="1">
        <f t="shared" si="8"/>
        <v>-10.307322130714606</v>
      </c>
      <c r="AC16" s="5"/>
    </row>
    <row r="17" spans="1:29" x14ac:dyDescent="0.25">
      <c r="A17" t="s">
        <v>40</v>
      </c>
      <c r="B17" s="5">
        <v>45775</v>
      </c>
      <c r="C17" s="1">
        <v>400.7</v>
      </c>
      <c r="D17">
        <v>1</v>
      </c>
      <c r="E17" s="1">
        <f t="shared" ref="E17" si="27">(+C17-C16)/+C16*+D16*100</f>
        <v>2.3635477582845978</v>
      </c>
      <c r="F17" s="1">
        <f t="shared" ref="F17" si="28">+F16+E17</f>
        <v>1.9170625835735349</v>
      </c>
      <c r="G17" s="1">
        <f t="shared" si="2"/>
        <v>-5.8284371327849618</v>
      </c>
      <c r="K17" t="s">
        <v>40</v>
      </c>
      <c r="L17" s="5">
        <v>45771</v>
      </c>
      <c r="M17" s="1">
        <v>539.1</v>
      </c>
      <c r="N17">
        <v>1</v>
      </c>
      <c r="O17" s="1">
        <f t="shared" ref="O17" si="29">(+M17-M16)/+M16*+N16*100</f>
        <v>1.2637362637362597</v>
      </c>
      <c r="P17" s="1">
        <f t="shared" ref="P17" si="30">+P16+O17</f>
        <v>-0.38142001333656506</v>
      </c>
      <c r="Q17" s="1">
        <f t="shared" si="5"/>
        <v>-8.0049828501220066</v>
      </c>
      <c r="T17" t="s">
        <v>40</v>
      </c>
      <c r="U17" s="5">
        <v>45771</v>
      </c>
      <c r="V17" s="1">
        <v>461</v>
      </c>
      <c r="W17">
        <v>1</v>
      </c>
      <c r="X17" s="1">
        <f t="shared" ref="X17" si="31">(+V17-V16)/+V16*+W16*100</f>
        <v>-0.54525627044711011</v>
      </c>
      <c r="Y17" s="1">
        <f t="shared" ref="Y17" si="32">+Y16+X17</f>
        <v>-1.9841854349839849</v>
      </c>
      <c r="Z17" s="1">
        <f t="shared" si="8"/>
        <v>-9.8182671805004009</v>
      </c>
    </row>
    <row r="18" spans="1:29" x14ac:dyDescent="0.25">
      <c r="A18" t="s">
        <v>29</v>
      </c>
      <c r="B18" s="5">
        <v>45800</v>
      </c>
      <c r="C18" s="1">
        <v>418.15</v>
      </c>
      <c r="D18">
        <v>-1</v>
      </c>
      <c r="E18" s="1">
        <f t="shared" ref="E18" si="33">(+C18-C17)/+C17*+D17*100</f>
        <v>4.3548789618168184</v>
      </c>
      <c r="F18" s="1">
        <f t="shared" ref="F18" si="34">+F17+E18</f>
        <v>6.2719415453903533</v>
      </c>
      <c r="G18" s="1">
        <f t="shared" ref="G18" si="35">(+C18-425.5)/425.5*100</f>
        <v>-1.7273795534665153</v>
      </c>
      <c r="K18" t="s">
        <v>29</v>
      </c>
      <c r="L18" s="5">
        <v>45870</v>
      </c>
      <c r="M18" s="1">
        <v>625.79999999999995</v>
      </c>
      <c r="N18">
        <v>-1</v>
      </c>
      <c r="O18" s="1">
        <f t="shared" ref="O18" si="36">(+M18-M17)/+M17*+N17*100</f>
        <v>16.082359488035603</v>
      </c>
      <c r="P18" s="1">
        <f t="shared" ref="P18" si="37">+P17+O18</f>
        <v>15.700939474699037</v>
      </c>
      <c r="Q18" s="1">
        <f t="shared" si="5"/>
        <v>6.789986519001376</v>
      </c>
      <c r="T18" t="s">
        <v>29</v>
      </c>
      <c r="U18" s="5">
        <v>45889</v>
      </c>
      <c r="V18" s="1">
        <v>566.79999999999995</v>
      </c>
      <c r="W18">
        <v>-1</v>
      </c>
      <c r="X18" s="1">
        <f t="shared" ref="X18" si="38">(+V18-V17)/+V17*+W17*100</f>
        <v>22.950108459869838</v>
      </c>
      <c r="Y18" s="1">
        <f t="shared" ref="Y18" si="39">+Y17+X18</f>
        <v>20.965923024885853</v>
      </c>
      <c r="Z18" s="1">
        <f t="shared" si="8"/>
        <v>10.878538312564791</v>
      </c>
      <c r="AC18" s="5"/>
    </row>
    <row r="19" spans="1:29" x14ac:dyDescent="0.25">
      <c r="A19" t="s">
        <v>40</v>
      </c>
      <c r="B19" s="5">
        <v>45814</v>
      </c>
      <c r="C19" s="1">
        <v>426.6</v>
      </c>
      <c r="D19">
        <v>1</v>
      </c>
      <c r="E19" s="1">
        <f t="shared" ref="E19" si="40">(+C19-C18)/+C18*+D18*100</f>
        <v>-2.0208059308860564</v>
      </c>
      <c r="F19" s="1">
        <f t="shared" ref="F19" si="41">+F18+E19</f>
        <v>4.2511356145042969</v>
      </c>
      <c r="G19" s="1">
        <f t="shared" ref="G19:G20" si="42">(+C19-425.5)/425.5*100</f>
        <v>0.25851938895417692</v>
      </c>
      <c r="K19" t="s">
        <v>40</v>
      </c>
      <c r="L19" s="5">
        <v>45880</v>
      </c>
      <c r="M19" s="1">
        <v>636.5</v>
      </c>
      <c r="N19">
        <v>1</v>
      </c>
      <c r="O19" s="1">
        <f t="shared" ref="O19" si="43">(+M19-M18)/+M18*+N18*100</f>
        <v>-1.7098114413550729</v>
      </c>
      <c r="P19" s="1">
        <f t="shared" ref="P19" si="44">+P18+O19</f>
        <v>13.991128033343964</v>
      </c>
      <c r="Q19" s="1">
        <f t="shared" ref="Q19:Q20" si="45">(+M19-586.01)/586.01*100</f>
        <v>8.6158939267248016</v>
      </c>
      <c r="T19" t="s">
        <v>40</v>
      </c>
      <c r="U19" s="5">
        <v>45897</v>
      </c>
      <c r="V19" s="1">
        <v>576</v>
      </c>
      <c r="W19">
        <v>1</v>
      </c>
      <c r="X19" s="1">
        <f t="shared" ref="X19" si="46">(+V19-V18)/+V18*+W18*100</f>
        <v>-1.6231474947071358</v>
      </c>
      <c r="Y19" s="1">
        <f t="shared" ref="Y19" si="47">+Y18+X19</f>
        <v>19.342775530178717</v>
      </c>
      <c r="Z19" s="1">
        <f t="shared" si="8"/>
        <v>12.678260529353077</v>
      </c>
      <c r="AC19" s="5"/>
    </row>
    <row r="20" spans="1:29" x14ac:dyDescent="0.25">
      <c r="A20" t="s">
        <v>29</v>
      </c>
      <c r="B20" s="5">
        <v>45828</v>
      </c>
      <c r="C20" s="1">
        <v>424.1</v>
      </c>
      <c r="D20">
        <v>-1</v>
      </c>
      <c r="E20" s="1">
        <f t="shared" ref="E20" si="48">(+C20-C19)/+C19*+D19*100</f>
        <v>-0.5860290670417253</v>
      </c>
      <c r="F20" s="1">
        <f t="shared" ref="F20" si="49">+F19+E20</f>
        <v>3.6651065474625715</v>
      </c>
      <c r="G20" s="1">
        <f t="shared" si="42"/>
        <v>-0.32902467685075848</v>
      </c>
      <c r="K20" t="s">
        <v>29</v>
      </c>
      <c r="L20" s="5">
        <v>45890</v>
      </c>
      <c r="M20" s="1">
        <v>636.35</v>
      </c>
      <c r="N20">
        <v>-1</v>
      </c>
      <c r="O20" s="1">
        <f t="shared" ref="O20" si="50">(+M20-M19)/+M19*+N19*100</f>
        <v>-2.3566378633146468E-2</v>
      </c>
      <c r="P20" s="1">
        <f t="shared" ref="P20" si="51">+P19+O20</f>
        <v>13.967561654710817</v>
      </c>
      <c r="Q20" s="1">
        <f t="shared" si="45"/>
        <v>8.5902970939062531</v>
      </c>
      <c r="T20" t="s">
        <v>39</v>
      </c>
      <c r="U20" s="5">
        <v>45989</v>
      </c>
      <c r="V20" s="1">
        <v>619.24</v>
      </c>
      <c r="X20" s="1">
        <f t="shared" ref="X20" si="52">(+V20-V19)/+V19*+W19*100</f>
        <v>7.5069444444444464</v>
      </c>
      <c r="Y20" s="1">
        <f t="shared" ref="Y20" si="53">+Y19+X20</f>
        <v>26.849719974623163</v>
      </c>
      <c r="Z20" s="1">
        <f t="shared" si="8"/>
        <v>21.136954948257987</v>
      </c>
      <c r="AC20" s="5"/>
    </row>
    <row r="21" spans="1:29" x14ac:dyDescent="0.25">
      <c r="A21" t="s">
        <v>40</v>
      </c>
      <c r="B21" s="5">
        <v>45833</v>
      </c>
      <c r="C21" s="1">
        <v>429</v>
      </c>
      <c r="D21">
        <v>1</v>
      </c>
      <c r="E21" s="1">
        <f t="shared" ref="E21" si="54">(+C21-C20)/+C20*+D20*100</f>
        <v>-1.1553878802169246</v>
      </c>
      <c r="F21" s="1">
        <f t="shared" ref="F21" si="55">+F20+E21</f>
        <v>2.5097186672456466</v>
      </c>
      <c r="G21" s="1">
        <f t="shared" ref="G21" si="56">(+C21-425.5)/425.5*100</f>
        <v>0.82256169212690955</v>
      </c>
      <c r="K21" t="s">
        <v>40</v>
      </c>
      <c r="L21" s="5">
        <v>45896</v>
      </c>
      <c r="M21" s="1">
        <v>645.5</v>
      </c>
      <c r="N21">
        <v>1</v>
      </c>
      <c r="O21" s="1">
        <f t="shared" ref="O21" si="57">(+M21-M20)/+M20*+N20*100</f>
        <v>-1.4378879547418837</v>
      </c>
      <c r="P21" s="1">
        <f t="shared" ref="P21" si="58">+P20+O21</f>
        <v>12.529673699968933</v>
      </c>
      <c r="Q21" s="1">
        <f t="shared" ref="Q21" si="59">(+M21-586.01)/586.01*100</f>
        <v>10.151703895837956</v>
      </c>
      <c r="U21" s="5"/>
      <c r="V21" s="1"/>
      <c r="X21" s="1"/>
      <c r="Y21" s="1"/>
      <c r="Z21" s="1"/>
      <c r="AC21" s="5"/>
    </row>
    <row r="22" spans="1:29" x14ac:dyDescent="0.25">
      <c r="A22" t="s">
        <v>29</v>
      </c>
      <c r="B22" s="5">
        <v>45870</v>
      </c>
      <c r="C22" s="1">
        <v>437.5</v>
      </c>
      <c r="D22">
        <v>-1</v>
      </c>
      <c r="E22" s="1">
        <f t="shared" ref="E22" si="60">(+C22-C21)/+C21*+D21*100</f>
        <v>1.9813519813519813</v>
      </c>
      <c r="F22" s="1">
        <f t="shared" ref="F22" si="61">+F21+E22</f>
        <v>4.4910706485976277</v>
      </c>
      <c r="G22" s="1">
        <f t="shared" ref="G22" si="62">(+C22-425.5)/425.5*100</f>
        <v>2.82021151586369</v>
      </c>
      <c r="K22" t="s">
        <v>39</v>
      </c>
      <c r="L22" s="5">
        <v>45989</v>
      </c>
      <c r="M22" s="1">
        <v>683.53</v>
      </c>
      <c r="O22" s="1">
        <f t="shared" ref="O22" si="63">(+M22-M21)/+M21*+N21*100</f>
        <v>5.8915569326103761</v>
      </c>
      <c r="P22" s="1">
        <f t="shared" ref="P22" si="64">+P21+O22</f>
        <v>18.421230632579309</v>
      </c>
      <c r="Q22" s="1">
        <f t="shared" ref="Q22" si="65">(+M22-586.01)/586.01*100</f>
        <v>16.641354243101649</v>
      </c>
      <c r="U22" s="5"/>
      <c r="V22" s="1"/>
      <c r="X22" s="1"/>
      <c r="Y22" s="1"/>
      <c r="Z22" s="1"/>
      <c r="AC22" s="5"/>
    </row>
    <row r="23" spans="1:29" x14ac:dyDescent="0.25">
      <c r="A23" t="s">
        <v>40</v>
      </c>
      <c r="B23" s="5">
        <v>45882</v>
      </c>
      <c r="C23" s="1">
        <v>446.1</v>
      </c>
      <c r="D23">
        <v>1</v>
      </c>
      <c r="E23" s="1">
        <f t="shared" ref="E23" si="66">(+C23-C22)/+C22*+D22*100</f>
        <v>-1.9657142857142909</v>
      </c>
      <c r="F23" s="1">
        <f t="shared" ref="F23" si="67">+F22+E23</f>
        <v>2.5253563628833371</v>
      </c>
      <c r="G23" s="1">
        <f t="shared" ref="G23" si="68">(+C23-425.5)/425.5*100</f>
        <v>4.8413631022326733</v>
      </c>
      <c r="U23" s="5"/>
      <c r="V23" s="1"/>
      <c r="X23" s="1"/>
      <c r="Y23" s="1"/>
      <c r="Z23" s="1"/>
      <c r="AC23" s="5"/>
    </row>
    <row r="24" spans="1:29" x14ac:dyDescent="0.25">
      <c r="A24" t="s">
        <v>39</v>
      </c>
      <c r="B24" s="5">
        <v>45989</v>
      </c>
      <c r="C24" s="1">
        <v>477.18</v>
      </c>
      <c r="E24" s="1">
        <f t="shared" ref="E24" si="69">(+C24-C23)/+C23*+D23*100</f>
        <v>6.9670477471418923</v>
      </c>
      <c r="F24" s="1">
        <f t="shared" ref="F24" si="70">+F23+E24</f>
        <v>9.4924041100252303</v>
      </c>
      <c r="G24" s="1">
        <f t="shared" ref="G24" si="71">(+C24-425.5)/425.5*100</f>
        <v>12.145710928319625</v>
      </c>
      <c r="U24" s="5"/>
      <c r="V24" s="1"/>
      <c r="X24" s="1"/>
      <c r="Y24" s="1"/>
      <c r="Z24" s="1"/>
      <c r="AC24" s="5"/>
    </row>
    <row r="25" spans="1:29" x14ac:dyDescent="0.25">
      <c r="U25" s="5"/>
      <c r="V25" s="1"/>
      <c r="X25" s="1"/>
      <c r="Y25" s="1"/>
      <c r="Z25" s="1"/>
      <c r="AC25" s="5"/>
    </row>
    <row r="26" spans="1:29" x14ac:dyDescent="0.25">
      <c r="U26" s="5"/>
      <c r="V26" s="1"/>
      <c r="X26" s="1"/>
      <c r="Y26" s="1"/>
      <c r="Z26" s="1"/>
      <c r="AC26" s="5"/>
    </row>
    <row r="27" spans="1:29" x14ac:dyDescent="0.25">
      <c r="B27" s="2" t="s">
        <v>24</v>
      </c>
      <c r="C27" s="7"/>
      <c r="D27" s="2" t="s">
        <v>25</v>
      </c>
      <c r="E27" s="7"/>
      <c r="F27" s="9" t="s">
        <v>26</v>
      </c>
      <c r="G27" s="3"/>
      <c r="K27" s="2" t="s">
        <v>31</v>
      </c>
      <c r="M27" s="1"/>
      <c r="O27" s="2" t="s">
        <v>32</v>
      </c>
      <c r="P27" s="1"/>
      <c r="Q27" s="1"/>
      <c r="T27" s="5"/>
      <c r="U27" s="5"/>
      <c r="V27" s="1"/>
      <c r="X27" s="1"/>
      <c r="Y27" s="1"/>
      <c r="Z27" s="1"/>
      <c r="AC27" s="5"/>
    </row>
    <row r="28" spans="1:29" x14ac:dyDescent="0.25">
      <c r="B28" s="6" t="s">
        <v>0</v>
      </c>
      <c r="C28" s="1">
        <f>+F24</f>
        <v>9.4924041100252303</v>
      </c>
      <c r="D28" s="1">
        <f>+G24</f>
        <v>12.145710928319625</v>
      </c>
      <c r="E28" s="1"/>
      <c r="F28" s="1">
        <f>+C28-D28</f>
        <v>-2.6533068182943946</v>
      </c>
      <c r="G28" s="3"/>
      <c r="K28" t="s">
        <v>0</v>
      </c>
      <c r="L28" t="s">
        <v>1</v>
      </c>
      <c r="M28" s="1" t="s">
        <v>2</v>
      </c>
      <c r="O28" t="s">
        <v>0</v>
      </c>
      <c r="P28" t="s">
        <v>1</v>
      </c>
      <c r="Q28" s="1" t="s">
        <v>2</v>
      </c>
      <c r="T28" s="5"/>
      <c r="U28" s="5"/>
      <c r="V28" s="1"/>
      <c r="X28" s="1"/>
      <c r="Y28" s="1"/>
      <c r="Z28" s="1"/>
      <c r="AC28" s="5"/>
    </row>
    <row r="29" spans="1:29" x14ac:dyDescent="0.25">
      <c r="B29" s="6" t="s">
        <v>1</v>
      </c>
      <c r="C29" s="1">
        <f>+P22</f>
        <v>18.421230632579309</v>
      </c>
      <c r="D29" s="1">
        <f>+Q22</f>
        <v>16.641354243101649</v>
      </c>
      <c r="E29" s="1"/>
      <c r="F29" s="1">
        <f>+C29-D29</f>
        <v>1.7798763894776606</v>
      </c>
      <c r="G29" s="3"/>
      <c r="H29" s="2" t="s">
        <v>27</v>
      </c>
      <c r="K29" s="1">
        <v>1.39</v>
      </c>
      <c r="L29" s="1">
        <v>0.67</v>
      </c>
      <c r="M29" s="1">
        <v>0.17</v>
      </c>
      <c r="N29" s="1"/>
      <c r="O29" s="1">
        <v>-1.53</v>
      </c>
      <c r="P29" s="1">
        <v>-1.86</v>
      </c>
      <c r="Q29" s="1">
        <v>-2.71</v>
      </c>
      <c r="R29" s="11">
        <v>1</v>
      </c>
      <c r="U29" s="5"/>
      <c r="V29" s="1"/>
      <c r="X29" s="1"/>
      <c r="Y29" s="1"/>
      <c r="Z29" s="1"/>
      <c r="AC29" s="5"/>
    </row>
    <row r="30" spans="1:29" x14ac:dyDescent="0.25">
      <c r="B30" s="6" t="s">
        <v>2</v>
      </c>
      <c r="C30" s="1">
        <f>+Y20</f>
        <v>26.849719974623163</v>
      </c>
      <c r="D30" s="1">
        <f>+Z20</f>
        <v>21.136954948257987</v>
      </c>
      <c r="E30" s="1"/>
      <c r="F30" s="1">
        <f>+C30-D30</f>
        <v>5.7127650263651759</v>
      </c>
      <c r="G30" s="3"/>
      <c r="H30" t="s">
        <v>0</v>
      </c>
      <c r="I30" s="1">
        <f>+E24</f>
        <v>6.9670477471418923</v>
      </c>
      <c r="K30" s="1">
        <v>-3.36</v>
      </c>
      <c r="L30" s="1">
        <v>-4.91</v>
      </c>
      <c r="M30" s="1">
        <v>-6.08</v>
      </c>
      <c r="N30" s="1"/>
      <c r="O30" s="1">
        <v>3.05</v>
      </c>
      <c r="P30" s="1">
        <v>4.46</v>
      </c>
      <c r="Q30" s="1">
        <v>7.19</v>
      </c>
      <c r="R30" s="11">
        <v>2</v>
      </c>
      <c r="U30" s="5"/>
      <c r="V30" s="1"/>
      <c r="X30" s="1"/>
      <c r="Y30" s="1"/>
      <c r="Z30" s="1"/>
      <c r="AC30" s="5"/>
    </row>
    <row r="31" spans="1:29" x14ac:dyDescent="0.25">
      <c r="B31" s="6" t="s">
        <v>3</v>
      </c>
      <c r="C31" s="7">
        <f>SUM(C28:C30)/3</f>
        <v>18.254451572409234</v>
      </c>
      <c r="D31" s="7">
        <f>SUM(D28:D30)/3</f>
        <v>16.641340039893088</v>
      </c>
      <c r="E31" s="1"/>
      <c r="F31" s="1">
        <f>SUM(F28:F30)/3</f>
        <v>1.6131115325161474</v>
      </c>
      <c r="G31" s="3"/>
      <c r="H31" t="s">
        <v>1</v>
      </c>
      <c r="I31" s="1">
        <f>+O22</f>
        <v>5.8915569326103761</v>
      </c>
      <c r="K31" s="1">
        <v>4.3499999999999996</v>
      </c>
      <c r="L31" s="1">
        <v>16.079999999999998</v>
      </c>
      <c r="M31" s="1">
        <v>22.95</v>
      </c>
      <c r="N31" s="1"/>
      <c r="O31" s="1">
        <v>2.36</v>
      </c>
      <c r="P31" s="1">
        <v>1.26</v>
      </c>
      <c r="Q31" s="1">
        <v>-0.55000000000000004</v>
      </c>
      <c r="R31" s="11">
        <v>3</v>
      </c>
      <c r="U31" s="5"/>
      <c r="V31" s="1"/>
      <c r="X31" s="1"/>
      <c r="Y31" s="1"/>
      <c r="Z31" s="1"/>
      <c r="AC31" s="5"/>
    </row>
    <row r="32" spans="1:29" x14ac:dyDescent="0.25">
      <c r="B32" s="5"/>
      <c r="C32" s="1"/>
      <c r="E32" s="1"/>
      <c r="F32" s="3"/>
      <c r="G32" s="3"/>
      <c r="H32" t="s">
        <v>2</v>
      </c>
      <c r="I32" s="1">
        <f>+X20</f>
        <v>7.5069444444444464</v>
      </c>
      <c r="K32" s="1">
        <v>-0.59</v>
      </c>
      <c r="L32" s="1">
        <v>-0.02</v>
      </c>
      <c r="M32" s="1">
        <v>7.51</v>
      </c>
      <c r="N32" s="1"/>
      <c r="O32" s="1">
        <v>-2.02</v>
      </c>
      <c r="P32" s="1">
        <v>-1.71</v>
      </c>
      <c r="Q32" s="1">
        <v>-1.62</v>
      </c>
      <c r="R32" s="11">
        <v>4</v>
      </c>
      <c r="U32" s="5"/>
      <c r="V32" s="1"/>
      <c r="X32" s="1"/>
      <c r="Y32" s="1"/>
      <c r="Z32" s="1"/>
      <c r="AC32" s="5"/>
    </row>
    <row r="33" spans="2:29" x14ac:dyDescent="0.25">
      <c r="B33" s="5"/>
      <c r="C33" s="1"/>
      <c r="E33" s="1"/>
      <c r="F33" s="3"/>
      <c r="G33" s="3"/>
      <c r="H33" t="s">
        <v>28</v>
      </c>
      <c r="I33" s="1">
        <f>SUM(I30:I32)</f>
        <v>20.365549124196715</v>
      </c>
      <c r="K33" s="1">
        <v>1.98</v>
      </c>
      <c r="L33" s="1">
        <v>5.89</v>
      </c>
      <c r="M33" s="1"/>
      <c r="N33" s="1"/>
      <c r="O33" s="1">
        <v>-1.1599999999999999</v>
      </c>
      <c r="P33" s="1">
        <v>-1.44</v>
      </c>
      <c r="Q33" s="1"/>
      <c r="R33" s="11">
        <v>5</v>
      </c>
      <c r="U33" s="5"/>
      <c r="V33" s="1"/>
      <c r="X33" s="1"/>
      <c r="Y33" s="1"/>
      <c r="Z33" s="1"/>
      <c r="AC33" s="5"/>
    </row>
    <row r="34" spans="2:29" x14ac:dyDescent="0.25">
      <c r="B34" s="5"/>
      <c r="C34" s="1"/>
      <c r="D34" s="1"/>
      <c r="E34" s="1"/>
      <c r="F34" s="3"/>
      <c r="G34" s="2"/>
      <c r="H34" t="s">
        <v>3</v>
      </c>
      <c r="I34" s="1">
        <f>+I33/3</f>
        <v>6.7885163747322386</v>
      </c>
      <c r="K34" s="1">
        <v>6.97</v>
      </c>
      <c r="L34" s="1"/>
      <c r="M34" s="1"/>
      <c r="O34" s="10">
        <v>-1.97</v>
      </c>
      <c r="P34" s="1"/>
      <c r="Q34" s="1"/>
      <c r="R34" s="11">
        <v>6</v>
      </c>
      <c r="U34" s="5"/>
      <c r="V34" s="1"/>
      <c r="X34" s="1"/>
      <c r="Y34" s="1"/>
      <c r="Z34" s="1"/>
      <c r="AC34" s="5"/>
    </row>
    <row r="35" spans="2:29" x14ac:dyDescent="0.25">
      <c r="B35" s="5"/>
      <c r="C35" s="1"/>
      <c r="E35" s="1"/>
      <c r="F35" s="1"/>
      <c r="G35" s="1"/>
      <c r="K35" s="1"/>
      <c r="L35" s="1"/>
      <c r="M35" s="1"/>
      <c r="O35" s="1"/>
      <c r="P35" s="1"/>
      <c r="Q35" s="1"/>
      <c r="R35" s="11">
        <v>7</v>
      </c>
      <c r="U35" s="5"/>
      <c r="V35" s="1"/>
      <c r="X35" s="1"/>
      <c r="Y35" s="1"/>
      <c r="Z35" s="1"/>
      <c r="AC35" s="5"/>
    </row>
    <row r="36" spans="2:29" x14ac:dyDescent="0.25">
      <c r="B36" s="5"/>
      <c r="C36" s="1"/>
      <c r="E36" s="1"/>
      <c r="F36" s="1"/>
      <c r="G36" s="1"/>
      <c r="K36" s="1">
        <f>SUM(K29:K35)</f>
        <v>10.74</v>
      </c>
      <c r="L36" s="1">
        <f>SUM(L29:L35)</f>
        <v>17.709999999999997</v>
      </c>
      <c r="M36" s="1">
        <f>SUM(M29:M35)</f>
        <v>24.549999999999997</v>
      </c>
      <c r="N36" s="1"/>
      <c r="O36" s="1">
        <f>SUM(O29:O35)</f>
        <v>-1.27</v>
      </c>
      <c r="P36" s="1">
        <f>SUM(P29:P35)</f>
        <v>0.70999999999999952</v>
      </c>
      <c r="Q36" s="1">
        <f>SUM(Q29:Q35)</f>
        <v>2.3100000000000005</v>
      </c>
      <c r="R36" s="11">
        <v>8</v>
      </c>
      <c r="U36" s="5"/>
      <c r="V36" s="1"/>
      <c r="X36" s="1"/>
      <c r="Y36" s="1"/>
      <c r="Z36" s="1"/>
      <c r="AC36" s="5"/>
    </row>
    <row r="37" spans="2:29" x14ac:dyDescent="0.25">
      <c r="B37" s="5"/>
      <c r="C37" s="1"/>
      <c r="E37" s="1"/>
      <c r="F37" s="1"/>
      <c r="G37" s="1"/>
      <c r="K37" t="s">
        <v>34</v>
      </c>
      <c r="L37" s="1">
        <f>(+K36+L36+M36)/3</f>
        <v>17.666666666666664</v>
      </c>
      <c r="M37" s="1"/>
      <c r="O37" t="s">
        <v>35</v>
      </c>
      <c r="P37" s="1">
        <f>(+O36+P36+Q36)/3</f>
        <v>0.58333333333333337</v>
      </c>
      <c r="Q37" s="1"/>
      <c r="R37" s="11">
        <v>9</v>
      </c>
      <c r="U37" s="5"/>
      <c r="V37" s="1"/>
      <c r="X37" s="1"/>
      <c r="Y37" s="1"/>
      <c r="Z37" s="1"/>
      <c r="AA37" s="1"/>
      <c r="AC37" s="5"/>
    </row>
    <row r="38" spans="2:29" x14ac:dyDescent="0.25">
      <c r="B38" s="5"/>
      <c r="C38" s="1"/>
      <c r="E38" s="1"/>
      <c r="F38" s="1"/>
      <c r="G38" s="1"/>
      <c r="O38" s="1"/>
      <c r="P38" s="1"/>
      <c r="Q38" s="1"/>
      <c r="R38" s="11">
        <v>10</v>
      </c>
      <c r="U38" s="5"/>
      <c r="V38" s="1"/>
      <c r="X38" s="1"/>
      <c r="Y38" s="1"/>
      <c r="Z38" s="1"/>
      <c r="AA38" s="1"/>
      <c r="AC38" s="5"/>
    </row>
    <row r="39" spans="2:29" x14ac:dyDescent="0.25">
      <c r="K39" s="1"/>
      <c r="L39" s="2" t="s">
        <v>33</v>
      </c>
      <c r="M39" s="1"/>
      <c r="O39" s="7">
        <f>+L37+P37</f>
        <v>18.249999999999996</v>
      </c>
      <c r="P39" s="1"/>
      <c r="Q39" s="1"/>
      <c r="R39" s="11">
        <v>11</v>
      </c>
      <c r="U39" s="5"/>
      <c r="V39" s="1"/>
      <c r="X39" s="1"/>
      <c r="Y39" s="1"/>
      <c r="Z39" s="1"/>
      <c r="AA39" s="1"/>
      <c r="AC39" s="5"/>
    </row>
    <row r="40" spans="2:29" x14ac:dyDescent="0.25">
      <c r="R40" s="11">
        <v>12</v>
      </c>
      <c r="U40" s="5"/>
      <c r="V40" s="1"/>
      <c r="X40" s="1"/>
      <c r="Y40" s="1"/>
      <c r="Z40" s="1"/>
      <c r="AC40" s="5"/>
    </row>
    <row r="41" spans="2:29" x14ac:dyDescent="0.25">
      <c r="K41" t="s">
        <v>36</v>
      </c>
      <c r="O41" t="s">
        <v>37</v>
      </c>
      <c r="U41" s="5"/>
      <c r="V41" s="1"/>
      <c r="X41" s="1"/>
      <c r="Y41" s="1"/>
      <c r="Z41" s="1"/>
      <c r="AC41" s="5"/>
    </row>
    <row r="42" spans="2:29" x14ac:dyDescent="0.25">
      <c r="K42" t="s">
        <v>0</v>
      </c>
      <c r="L42" t="s">
        <v>1</v>
      </c>
      <c r="M42" t="s">
        <v>2</v>
      </c>
      <c r="O42" t="s">
        <v>0</v>
      </c>
      <c r="P42" t="s">
        <v>1</v>
      </c>
      <c r="Q42" t="s">
        <v>2</v>
      </c>
      <c r="U42" s="5"/>
      <c r="V42" s="1"/>
      <c r="X42" s="1"/>
      <c r="Y42" s="1"/>
      <c r="Z42" s="1"/>
      <c r="AC42" s="5"/>
    </row>
    <row r="43" spans="2:29" x14ac:dyDescent="0.25">
      <c r="U43" s="5"/>
      <c r="V43" s="1"/>
      <c r="X43" s="1"/>
      <c r="Y43" s="1"/>
      <c r="Z43" s="1"/>
      <c r="AC43" s="5"/>
    </row>
    <row r="44" spans="2:29" x14ac:dyDescent="0.25">
      <c r="T44" s="5"/>
      <c r="U44" s="5"/>
      <c r="V44" s="1"/>
      <c r="X44" s="1"/>
      <c r="Y44" s="1"/>
      <c r="Z44" s="1"/>
      <c r="AC44" s="5"/>
    </row>
    <row r="45" spans="2:29" x14ac:dyDescent="0.25">
      <c r="U45" s="5"/>
      <c r="V45" s="1"/>
      <c r="X45" s="1"/>
      <c r="Y45" s="1"/>
      <c r="Z45" s="1"/>
      <c r="AC45" s="5"/>
    </row>
    <row r="46" spans="2:29" x14ac:dyDescent="0.25">
      <c r="U46" s="5"/>
      <c r="V46" s="1"/>
      <c r="X46" s="1"/>
      <c r="Y46" s="1"/>
      <c r="Z46" s="1"/>
      <c r="AC46" s="5"/>
    </row>
    <row r="47" spans="2:29" x14ac:dyDescent="0.25">
      <c r="U47" s="5"/>
      <c r="V47" s="1"/>
      <c r="X47" s="1"/>
      <c r="Y47" s="1"/>
      <c r="Z47" s="1"/>
      <c r="AC47" s="5"/>
    </row>
    <row r="48" spans="2:29" x14ac:dyDescent="0.25">
      <c r="T48" s="8"/>
      <c r="U48" s="5"/>
      <c r="V48" s="1"/>
      <c r="X48" s="1"/>
      <c r="Y48" s="1"/>
      <c r="Z48" s="1"/>
      <c r="AC48" s="5"/>
    </row>
    <row r="49" spans="20:29" x14ac:dyDescent="0.25">
      <c r="U49" s="5"/>
      <c r="V49" s="1"/>
      <c r="X49" s="1"/>
      <c r="Y49" s="1"/>
      <c r="Z49" s="1"/>
      <c r="AC49" s="5"/>
    </row>
    <row r="50" spans="20:29" x14ac:dyDescent="0.25">
      <c r="V50" s="1"/>
      <c r="X50" s="1"/>
      <c r="Y50" s="1"/>
      <c r="Z50" s="1"/>
      <c r="AC50" s="5"/>
    </row>
    <row r="51" spans="20:29" x14ac:dyDescent="0.25">
      <c r="U51" s="5"/>
      <c r="V51" s="1"/>
      <c r="X51" s="1"/>
      <c r="Y51" s="1"/>
      <c r="Z51" s="1"/>
      <c r="AC51" s="5"/>
    </row>
    <row r="52" spans="20:29" x14ac:dyDescent="0.25">
      <c r="T52" s="5"/>
      <c r="U52" s="5"/>
      <c r="V52" s="1"/>
      <c r="X52" s="1"/>
      <c r="Y52" s="1"/>
      <c r="Z52" s="1"/>
      <c r="AC52" s="5"/>
    </row>
    <row r="53" spans="20:29" x14ac:dyDescent="0.25">
      <c r="T53" s="5"/>
      <c r="U53" s="5"/>
      <c r="V53" s="1"/>
      <c r="X53" s="1"/>
      <c r="Y53" s="1"/>
      <c r="AC53" s="5"/>
    </row>
    <row r="54" spans="20:29" x14ac:dyDescent="0.25">
      <c r="T54" s="5"/>
      <c r="U54" s="5"/>
      <c r="V54" s="1"/>
      <c r="AC54" s="5"/>
    </row>
    <row r="55" spans="20:29" x14ac:dyDescent="0.25">
      <c r="T55" s="5"/>
      <c r="U55" s="5"/>
      <c r="AC55" s="5"/>
    </row>
    <row r="56" spans="20:29" x14ac:dyDescent="0.25">
      <c r="AC56" s="5"/>
    </row>
    <row r="57" spans="20:29" x14ac:dyDescent="0.25">
      <c r="AC57" s="5"/>
    </row>
    <row r="58" spans="20:29" x14ac:dyDescent="0.25">
      <c r="AC58" s="5"/>
    </row>
    <row r="77" spans="11:11" x14ac:dyDescent="0.25">
      <c r="K77">
        <f>SUM(K43:K53)/15</f>
        <v>0</v>
      </c>
    </row>
    <row r="1048576" spans="13:26" x14ac:dyDescent="0.25">
      <c r="M1048576" s="1"/>
      <c r="X1048576" s="1"/>
      <c r="Y1048576" s="1"/>
      <c r="Z1048576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W. Dillon, Ph.D.</dc:creator>
  <cp:lastModifiedBy>Robert W Dillon, Ph.D.</cp:lastModifiedBy>
  <cp:lastPrinted>2025-11-22T16:52:22Z</cp:lastPrinted>
  <dcterms:created xsi:type="dcterms:W3CDTF">2011-05-15T21:24:21Z</dcterms:created>
  <dcterms:modified xsi:type="dcterms:W3CDTF">2025-11-28T19:43:01Z</dcterms:modified>
</cp:coreProperties>
</file>